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6BF2F649-6E03-40CF-A129-181019BD44F0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Specs!$B$1:$AE$31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13" i="100" l="1"/>
  <c r="AD13" i="100" l="1"/>
  <c r="AE13" i="100"/>
  <c r="Z13" i="100"/>
  <c r="O13" i="100"/>
  <c r="K13" i="100"/>
  <c r="M13" i="100"/>
  <c r="L13" i="100"/>
  <c r="P13" i="100"/>
  <c r="A15" i="100"/>
  <c r="AE15" i="100" l="1"/>
  <c r="AD15" i="100"/>
  <c r="Z15" i="100"/>
  <c r="O15" i="100"/>
  <c r="K15" i="100"/>
  <c r="M15" i="100"/>
  <c r="L15" i="100"/>
  <c r="P15" i="100"/>
  <c r="A17" i="100"/>
  <c r="AD17" i="100" l="1"/>
  <c r="AE17" i="100"/>
  <c r="Z17" i="100"/>
  <c r="O17" i="100"/>
  <c r="M17" i="100"/>
  <c r="K17" i="100"/>
  <c r="L17" i="100"/>
  <c r="P17" i="100"/>
  <c r="AG5" i="100"/>
  <c r="AG6" i="100"/>
  <c r="AG7" i="100"/>
  <c r="AG8" i="100"/>
  <c r="AG9" i="100"/>
  <c r="P9" i="100" s="1"/>
  <c r="AG10" i="100"/>
  <c r="AG11" i="100"/>
  <c r="P11" i="100" s="1"/>
  <c r="I5" i="100"/>
  <c r="I6" i="100"/>
  <c r="I7" i="100"/>
  <c r="I8" i="100"/>
  <c r="I9" i="100"/>
  <c r="I10" i="100"/>
  <c r="I11" i="100"/>
  <c r="H5" i="100"/>
  <c r="H6" i="100"/>
  <c r="H7" i="100"/>
  <c r="H8" i="100"/>
  <c r="H9" i="100"/>
  <c r="H10" i="100"/>
  <c r="H11" i="100"/>
  <c r="G5" i="100"/>
  <c r="G6" i="100"/>
  <c r="G7" i="100"/>
  <c r="G8" i="100"/>
  <c r="G9" i="100"/>
  <c r="G10" i="100"/>
  <c r="G11" i="100"/>
  <c r="F5" i="100"/>
  <c r="F6" i="100"/>
  <c r="F7" i="100"/>
  <c r="F8" i="100"/>
  <c r="F9" i="100"/>
  <c r="F10" i="100"/>
  <c r="F11" i="100"/>
  <c r="C5" i="100"/>
  <c r="C6" i="100"/>
  <c r="C7" i="100"/>
  <c r="C8" i="100"/>
  <c r="C9" i="100"/>
  <c r="C10" i="100"/>
  <c r="C11" i="100"/>
  <c r="B5" i="100"/>
  <c r="B6" i="100"/>
  <c r="B7" i="100"/>
  <c r="B8" i="100"/>
  <c r="B9" i="100"/>
  <c r="K9" i="100" s="1"/>
  <c r="B10" i="100"/>
  <c r="B11" i="100"/>
  <c r="M11" i="100" s="1"/>
  <c r="Q5" i="100"/>
  <c r="Q6" i="100"/>
  <c r="Q7" i="100"/>
  <c r="Q8" i="100"/>
  <c r="O8" i="100" s="1"/>
  <c r="Q9" i="100"/>
  <c r="Q10" i="100"/>
  <c r="O10" i="100" s="1"/>
  <c r="Q11" i="100"/>
  <c r="AE11" i="100"/>
  <c r="AD11" i="100"/>
  <c r="Z11" i="100"/>
  <c r="O11" i="100"/>
  <c r="L11" i="100"/>
  <c r="A11" i="100"/>
  <c r="AE10" i="100"/>
  <c r="AD10" i="100"/>
  <c r="Z10" i="100"/>
  <c r="P10" i="100"/>
  <c r="M10" i="100"/>
  <c r="L10" i="100"/>
  <c r="K10" i="100"/>
  <c r="A10" i="100"/>
  <c r="AE9" i="100"/>
  <c r="AD9" i="100"/>
  <c r="Z9" i="100"/>
  <c r="O9" i="100"/>
  <c r="A9" i="100"/>
  <c r="AE8" i="100"/>
  <c r="AD8" i="100"/>
  <c r="Z8" i="100"/>
  <c r="P8" i="100"/>
  <c r="M8" i="100"/>
  <c r="L8" i="100"/>
  <c r="K8" i="100"/>
  <c r="A8" i="100"/>
  <c r="AE7" i="100"/>
  <c r="AD7" i="100"/>
  <c r="Z7" i="100"/>
  <c r="P7" i="100"/>
  <c r="O7" i="100"/>
  <c r="M7" i="100"/>
  <c r="L7" i="100"/>
  <c r="K7" i="100"/>
  <c r="A7" i="100"/>
  <c r="AE6" i="100"/>
  <c r="AD6" i="100"/>
  <c r="Z6" i="100"/>
  <c r="P6" i="100"/>
  <c r="O6" i="100"/>
  <c r="M6" i="100"/>
  <c r="L6" i="100"/>
  <c r="K6" i="100"/>
  <c r="A6" i="100"/>
  <c r="A23" i="100"/>
  <c r="A22" i="100"/>
  <c r="A21" i="100"/>
  <c r="A20" i="100"/>
  <c r="A19" i="100"/>
  <c r="A18" i="100"/>
  <c r="A16" i="100"/>
  <c r="A14" i="100"/>
  <c r="A12" i="100"/>
  <c r="A5" i="100"/>
  <c r="L9" i="100" l="1"/>
  <c r="M9" i="100"/>
  <c r="K11" i="100"/>
  <c r="K5" i="100"/>
  <c r="L5" i="100"/>
  <c r="M5" i="100"/>
  <c r="O5" i="100"/>
  <c r="P5" i="100" l="1"/>
  <c r="AD12" i="100" l="1"/>
  <c r="AE12" i="100"/>
  <c r="Z12" i="100"/>
  <c r="O12" i="100"/>
  <c r="M12" i="100"/>
  <c r="K12" i="100"/>
  <c r="L12" i="100"/>
  <c r="P12" i="100"/>
  <c r="Z5" i="100"/>
  <c r="AD14" i="100" l="1"/>
  <c r="AE14" i="100"/>
  <c r="Z14" i="100"/>
  <c r="O14" i="100"/>
  <c r="P14" i="100"/>
  <c r="M14" i="100"/>
  <c r="K14" i="100"/>
  <c r="L14" i="100"/>
  <c r="AD5" i="100"/>
  <c r="AE5" i="100"/>
  <c r="AD16" i="100" l="1"/>
  <c r="AE16" i="100"/>
  <c r="Z16" i="100"/>
  <c r="O16" i="100"/>
  <c r="P16" i="100"/>
  <c r="K16" i="100"/>
  <c r="M16" i="100"/>
  <c r="L16" i="100"/>
  <c r="AD18" i="100" l="1"/>
  <c r="AE18" i="100"/>
  <c r="Z18" i="100"/>
  <c r="O18" i="100"/>
  <c r="P18" i="100"/>
  <c r="M18" i="100"/>
  <c r="L18" i="100"/>
  <c r="K18" i="100"/>
  <c r="AD19" i="100" l="1"/>
  <c r="AE19" i="100"/>
  <c r="Z19" i="100"/>
  <c r="O19" i="100"/>
  <c r="P19" i="100"/>
  <c r="M19" i="100"/>
  <c r="L19" i="100"/>
  <c r="K19" i="100"/>
  <c r="AD20" i="100" l="1"/>
  <c r="AE20" i="100"/>
  <c r="Z20" i="100"/>
  <c r="O20" i="100"/>
  <c r="P20" i="100"/>
  <c r="M20" i="100"/>
  <c r="L20" i="100"/>
  <c r="K20" i="100"/>
  <c r="AD21" i="100" l="1"/>
  <c r="AE21" i="100"/>
  <c r="Z21" i="100"/>
  <c r="O21" i="100"/>
  <c r="P21" i="100"/>
  <c r="M21" i="100"/>
  <c r="L21" i="100"/>
  <c r="K21" i="100"/>
  <c r="AD23" i="100" l="1"/>
  <c r="AE23" i="100"/>
  <c r="Z23" i="100"/>
  <c r="AD22" i="100"/>
  <c r="AE22" i="100"/>
  <c r="Z22" i="100"/>
  <c r="O23" i="100"/>
  <c r="O22" i="100"/>
  <c r="P23" i="100"/>
  <c r="M23" i="100"/>
  <c r="L23" i="100"/>
  <c r="K23" i="100"/>
  <c r="P22" i="100"/>
  <c r="M22" i="100"/>
  <c r="L22" i="100"/>
  <c r="K22" i="100"/>
</calcChain>
</file>

<file path=xl/sharedStrings.xml><?xml version="1.0" encoding="utf-8"?>
<sst xmlns="http://schemas.openxmlformats.org/spreadsheetml/2006/main" count="308" uniqueCount="112">
  <si>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</si>
  <si>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</si>
  <si>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</si>
  <si>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</si>
  <si>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</si>
  <si>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</si>
  <si>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</si>
  <si>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</si>
  <si>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</si>
  <si>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</si>
  <si>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</si>
  <si>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</si>
  <si>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</si>
  <si>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</si>
  <si>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</si>
  <si>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</si>
  <si>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</si>
  <si>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</si>
  <si>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</si>
  <si>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</si>
  <si>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</si>
  <si>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</si>
  <si>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</si>
  <si>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</si>
  <si>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</si>
  <si>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</si>
  <si>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</si>
  <si>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</si>
  <si>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</si>
  <si>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</si>
  <si>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</si>
  <si>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</si>
  <si>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</si>
  <si>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</si>
  <si>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</si>
  <si>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</si>
  <si>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</si>
  <si>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</si>
  <si>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</si>
  <si>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</si>
  <si>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</si>
  <si>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</si>
  <si>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</si>
  <si>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</si>
  <si>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</si>
  <si>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</si>
  <si>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</si>
  <si>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</si>
  <si>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</si>
  <si>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</si>
  <si>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</si>
  <si>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</si>
  <si>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</si>
  <si>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</si>
  <si>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</si>
  <si>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</si>
  <si>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</si>
  <si>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</si>
  <si>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</si>
  <si>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</si>
  <si>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</si>
  <si>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</si>
  <si>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</si>
  <si>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</si>
  <si>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</si>
  <si>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</si>
  <si>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</si>
  <si>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</si>
  <si>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</si>
  <si>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</si>
  <si>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</si>
  <si>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12x750ml W</t>
  </si>
  <si>
    <t>12x750ml C</t>
  </si>
  <si>
    <t>24x375ml C</t>
  </si>
  <si>
    <t>6x1.5L C</t>
  </si>
  <si>
    <t>Ch. Recougne Blanc</t>
  </si>
  <si>
    <t>2016</t>
  </si>
  <si>
    <t>White</t>
  </si>
  <si>
    <t>BORDEAUX</t>
  </si>
  <si>
    <t>SAUVIGNON BLANC</t>
  </si>
  <si>
    <t>2017</t>
  </si>
  <si>
    <t>Ch. Lyonnat</t>
  </si>
  <si>
    <t>2015</t>
  </si>
  <si>
    <t>Red</t>
  </si>
  <si>
    <t>LUSSAC SAINT-EMILION</t>
  </si>
  <si>
    <t>BORDEAUX RED BLEND</t>
  </si>
  <si>
    <t>Ch. Boutisse</t>
  </si>
  <si>
    <t>2010</t>
  </si>
  <si>
    <t>SAINT-EMILION GC</t>
  </si>
  <si>
    <t>Ch. Tour d'Auron</t>
  </si>
  <si>
    <t>BORDEAUX SUPERIEUR</t>
  </si>
  <si>
    <t>Ch. Damase</t>
  </si>
  <si>
    <t>MERLOT</t>
  </si>
  <si>
    <t>Ch. Lyonnat Emotion</t>
  </si>
  <si>
    <t>Ch. Bellegrave Medoc</t>
  </si>
  <si>
    <t>MEDOC</t>
  </si>
  <si>
    <t>Ch. Haut Roudier</t>
  </si>
  <si>
    <t>HAUT-MEDOC</t>
  </si>
  <si>
    <t>Ch. Tour Bayard</t>
  </si>
  <si>
    <t>MONT SAINT-EMILION</t>
  </si>
  <si>
    <t>CORK</t>
  </si>
  <si>
    <t>872438225054</t>
  </si>
  <si>
    <t>872438802224</t>
  </si>
  <si>
    <t>872438802118</t>
  </si>
  <si>
    <t>872438110039</t>
  </si>
  <si>
    <t>872438110053</t>
  </si>
  <si>
    <t>872438855015</t>
  </si>
  <si>
    <t>872438854117</t>
  </si>
  <si>
    <t>872438805911</t>
  </si>
  <si>
    <t>872438854919</t>
  </si>
  <si>
    <t>872438819512</t>
  </si>
  <si>
    <t>872438710055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</si>
</sst>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45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"Milhade"</f>
        <v>Milhade</v>
      </c>
      <c r="C5" s="33" t="str">
        <f>"Ch. Recougne Rouge"</f>
        <v>Ch. Recougne Rouge</v>
      </c>
      <c r="D5" s="34">
        <v>1</v>
      </c>
      <c r="E5" s="34">
        <v>5000</v>
      </c>
      <c r="F5" s="34" t="str">
        <f>"2005"</f>
        <v>2005</v>
      </c>
      <c r="G5" s="34" t="str">
        <f>"Red"</f>
        <v>Red</v>
      </c>
      <c r="H5" s="35" t="str">
        <f>"BORDEAUX SUPERIEUR"</f>
        <v>BORDEAUX SUPERIEUR</v>
      </c>
      <c r="I5" s="35" t="str">
        <f>"BORDEAUX RED BLEND"</f>
        <v>BORDEAUX RED BLEND</v>
      </c>
      <c r="J5" s="13" t="s">
        <v>100</v>
      </c>
      <c r="K5" s="13" t="str">
        <f>VLOOKUP(B5,Sheet1!$A:$D,2,FALSE)</f>
        <v>No</v>
      </c>
      <c r="L5" s="13" t="str">
        <f>VLOOKUP(B5,Sheet1!$A:$D,3,FALSE)</f>
        <v>No</v>
      </c>
      <c r="M5" s="13" t="str">
        <f>VLOOKUP(B5,Sheet1!$A:$D,4,FALSE)</f>
        <v>No</v>
      </c>
      <c r="N5" s="9">
        <v>13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"872438205124"</f>
        <v>872438205124</v>
      </c>
      <c r="R5" s="36"/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13">
        <v>0</v>
      </c>
      <c r="Z5" s="22" t="str">
        <f>IF(V5&gt;0,(V5*W5*X5)/1728,"")</f>
        <v/>
      </c>
      <c r="AA5" s="13">
        <v>7</v>
      </c>
      <c r="AB5" s="13">
        <v>7</v>
      </c>
      <c r="AC5" s="13">
        <v>49</v>
      </c>
      <c r="AD5" s="13">
        <f>IF(AB5&gt;0,AB5*X5,"")</f>
        <v>0</v>
      </c>
      <c r="AE5" s="13" t="str">
        <f>IF(Y5&gt;0,Y5*(AA5*AB5),"")</f>
        <v/>
      </c>
      <c r="AG5" s="28" t="str">
        <f>"1x5L W"</f>
        <v>1x5L W</v>
      </c>
    </row>
    <row r="6" spans="1:33" x14ac:dyDescent="0.25">
      <c r="A6" s="10" t="e">
        <f>IF(#REF!=0,"Hide","Show")</f>
        <v>#REF!</v>
      </c>
      <c r="B6" s="32" t="str">
        <f>"Milhade"</f>
        <v>Milhade</v>
      </c>
      <c r="C6" s="33" t="str">
        <f>"Ch. Recougne Rouge"</f>
        <v>Ch. Recougne Rouge</v>
      </c>
      <c r="D6" s="34">
        <v>1</v>
      </c>
      <c r="E6" s="34">
        <v>3000</v>
      </c>
      <c r="F6" s="34" t="str">
        <f>"2008"</f>
        <v>2008</v>
      </c>
      <c r="G6" s="34" t="str">
        <f>"Red"</f>
        <v>Red</v>
      </c>
      <c r="H6" s="35" t="str">
        <f>"BORDEAUX SUPERIEUR"</f>
        <v>BORDEAUX SUPERIEUR</v>
      </c>
      <c r="I6" s="35" t="str">
        <f>"BORDEAUX RED BLEND"</f>
        <v>BORDEAUX RED BLEND</v>
      </c>
      <c r="J6" s="13" t="s">
        <v>100</v>
      </c>
      <c r="K6" s="13" t="str">
        <f>VLOOKUP(B6,Sheet1!$A:$D,2,FALSE)</f>
        <v>No</v>
      </c>
      <c r="L6" s="13" t="str">
        <f>VLOOKUP(B6,Sheet1!$A:$D,3,FALSE)</f>
        <v>No</v>
      </c>
      <c r="M6" s="13" t="str">
        <f>VLOOKUP(B6,Sheet1!$A:$D,4,FALSE)</f>
        <v>No</v>
      </c>
      <c r="N6" s="9">
        <v>12.5</v>
      </c>
      <c r="O6" s="13" t="str">
        <f t="shared" ref="O6:O11" si="0">IF(LEN(Q6)=12,"UPC",IF(LEN(Q6)&gt;12,"EAN",""))</f>
        <v>UPC</v>
      </c>
      <c r="P6" s="13" t="str">
        <f t="shared" ref="P6:P11" si="1">IF(ISNUMBER(SEARCH("Gift",AG6)),"Gift Box","")</f>
        <v/>
      </c>
      <c r="Q6" s="36" t="str">
        <f>"872438208118"</f>
        <v>872438208118</v>
      </c>
      <c r="R6" s="36"/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13">
        <v>0</v>
      </c>
      <c r="Z6" s="22" t="str">
        <f t="shared" ref="Z6:Z11" si="2">IF(V6&gt;0,(V6*W6*X6)/1728,"")</f>
        <v/>
      </c>
      <c r="AA6" s="13">
        <v>7</v>
      </c>
      <c r="AB6" s="13">
        <v>7</v>
      </c>
      <c r="AC6" s="13">
        <v>49</v>
      </c>
      <c r="AD6" s="13">
        <f t="shared" ref="AD6:AD11" si="3">IF(AB6&gt;0,AB6*X6,"")</f>
        <v>0</v>
      </c>
      <c r="AE6" s="13" t="str">
        <f t="shared" ref="AE6:AE11" si="4">IF(Y6&gt;0,Y6*(AA6*AB6),"")</f>
        <v/>
      </c>
      <c r="AG6" s="28" t="str">
        <f>"1x3L W"</f>
        <v>1x3L W</v>
      </c>
    </row>
    <row r="7" spans="1:33" x14ac:dyDescent="0.25">
      <c r="A7" s="10" t="e">
        <f>IF(#REF!=0,"Hide","Show")</f>
        <v>#REF!</v>
      </c>
      <c r="B7" s="32" t="str">
        <f>"Milhade"</f>
        <v>Milhade</v>
      </c>
      <c r="C7" s="33" t="str">
        <f>"Ch. Recougne Rouge"</f>
        <v>Ch. Recougne Rouge</v>
      </c>
      <c r="D7" s="34">
        <v>6</v>
      </c>
      <c r="E7" s="34">
        <v>1500</v>
      </c>
      <c r="F7" s="34" t="str">
        <f>"2012"</f>
        <v>2012</v>
      </c>
      <c r="G7" s="34" t="str">
        <f>"Red"</f>
        <v>Red</v>
      </c>
      <c r="H7" s="35" t="str">
        <f>"BORDEAUX SUPERIEUR"</f>
        <v>BORDEAUX SUPERIEUR</v>
      </c>
      <c r="I7" s="35" t="str">
        <f>"BORDEAUX RED BLEND"</f>
        <v>BORDEAUX RED BLEND</v>
      </c>
      <c r="J7" s="13" t="s">
        <v>100</v>
      </c>
      <c r="K7" s="13" t="str">
        <f>VLOOKUP(B7,Sheet1!$A:$D,2,FALSE)</f>
        <v>No</v>
      </c>
      <c r="L7" s="13" t="str">
        <f>VLOOKUP(B7,Sheet1!$A:$D,3,FALSE)</f>
        <v>No</v>
      </c>
      <c r="M7" s="13" t="str">
        <f>VLOOKUP(B7,Sheet1!$A:$D,4,FALSE)</f>
        <v>No</v>
      </c>
      <c r="N7" s="9">
        <v>13.5</v>
      </c>
      <c r="O7" s="13" t="str">
        <f t="shared" si="0"/>
        <v>UPC</v>
      </c>
      <c r="P7" s="13" t="str">
        <f t="shared" si="1"/>
        <v/>
      </c>
      <c r="Q7" s="36" t="str">
        <f>"872438212030"</f>
        <v>872438212030</v>
      </c>
      <c r="R7" s="36"/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13">
        <v>0</v>
      </c>
      <c r="Z7" s="22" t="str">
        <f t="shared" si="2"/>
        <v/>
      </c>
      <c r="AA7" s="13">
        <v>7</v>
      </c>
      <c r="AB7" s="13">
        <v>7</v>
      </c>
      <c r="AC7" s="13">
        <v>49</v>
      </c>
      <c r="AD7" s="13">
        <f t="shared" si="3"/>
        <v>0</v>
      </c>
      <c r="AE7" s="13" t="str">
        <f t="shared" si="4"/>
        <v/>
      </c>
      <c r="AG7" s="28" t="str">
        <f>"6x1.5L C"</f>
        <v>6x1.5L C</v>
      </c>
    </row>
    <row r="8" spans="1:33" x14ac:dyDescent="0.25">
      <c r="A8" s="10" t="e">
        <f>IF(#REF!=0,"Hide","Show")</f>
        <v>#REF!</v>
      </c>
      <c r="B8" s="32" t="str">
        <f>"Milhade"</f>
        <v>Milhade</v>
      </c>
      <c r="C8" s="33" t="str">
        <f>"Ch. Recougne Rouge"</f>
        <v>Ch. Recougne Rouge</v>
      </c>
      <c r="D8" s="34">
        <v>24</v>
      </c>
      <c r="E8" s="34">
        <v>375</v>
      </c>
      <c r="F8" s="34" t="str">
        <f>"2015"</f>
        <v>2015</v>
      </c>
      <c r="G8" s="34" t="str">
        <f>"Red"</f>
        <v>Red</v>
      </c>
      <c r="H8" s="35" t="str">
        <f>"BORDEAUX SUPERIEUR"</f>
        <v>BORDEAUX SUPERIEUR</v>
      </c>
      <c r="I8" s="35" t="str">
        <f>"BORDEAUX RED BLEND"</f>
        <v>BORDEAUX RED BLEND</v>
      </c>
      <c r="J8" s="13" t="s">
        <v>100</v>
      </c>
      <c r="K8" s="13" t="str">
        <f>VLOOKUP(B8,Sheet1!$A:$D,2,FALSE)</f>
        <v>No</v>
      </c>
      <c r="L8" s="13" t="str">
        <f>VLOOKUP(B8,Sheet1!$A:$D,3,FALSE)</f>
        <v>No</v>
      </c>
      <c r="M8" s="13" t="str">
        <f>VLOOKUP(B8,Sheet1!$A:$D,4,FALSE)</f>
        <v>No</v>
      </c>
      <c r="N8" s="9">
        <v>14</v>
      </c>
      <c r="O8" s="13" t="str">
        <f t="shared" si="0"/>
        <v>UPC</v>
      </c>
      <c r="P8" s="13" t="str">
        <f t="shared" si="1"/>
        <v/>
      </c>
      <c r="Q8" s="36" t="str">
        <f>"872438211095"</f>
        <v>872438211095</v>
      </c>
      <c r="R8" s="36"/>
      <c r="S8" s="22">
        <v>0</v>
      </c>
      <c r="T8" s="22">
        <v>0</v>
      </c>
      <c r="U8" s="22">
        <v>1.5833299999999999</v>
      </c>
      <c r="V8" s="22">
        <v>0</v>
      </c>
      <c r="W8" s="22">
        <v>0</v>
      </c>
      <c r="X8" s="22">
        <v>0</v>
      </c>
      <c r="Y8" s="13">
        <v>38</v>
      </c>
      <c r="Z8" s="22" t="str">
        <f t="shared" si="2"/>
        <v/>
      </c>
      <c r="AA8" s="13">
        <v>14</v>
      </c>
      <c r="AB8" s="13">
        <v>4</v>
      </c>
      <c r="AC8" s="13">
        <v>56</v>
      </c>
      <c r="AD8" s="13">
        <f t="shared" si="3"/>
        <v>0</v>
      </c>
      <c r="AE8" s="13">
        <f t="shared" si="4"/>
        <v>2128</v>
      </c>
      <c r="AG8" s="28" t="str">
        <f>"24x375ml C"</f>
        <v>24x375ml C</v>
      </c>
    </row>
    <row r="9" spans="1:33" x14ac:dyDescent="0.25">
      <c r="A9" s="10" t="e">
        <f>IF(#REF!=0,"Hide","Show")</f>
        <v>#REF!</v>
      </c>
      <c r="B9" s="32" t="str">
        <f>"Milhade"</f>
        <v>Milhade</v>
      </c>
      <c r="C9" s="33" t="str">
        <f>"Ch. Recougne Rouge"</f>
        <v>Ch. Recougne Rouge</v>
      </c>
      <c r="D9" s="34">
        <v>12</v>
      </c>
      <c r="E9" s="34">
        <v>750</v>
      </c>
      <c r="F9" s="34" t="str">
        <f>"2015"</f>
        <v>2015</v>
      </c>
      <c r="G9" s="34" t="str">
        <f>"Red"</f>
        <v>Red</v>
      </c>
      <c r="H9" s="35" t="str">
        <f>"BORDEAUX SUPERIEUR"</f>
        <v>BORDEAUX SUPERIEUR</v>
      </c>
      <c r="I9" s="35" t="str">
        <f>"BORDEAUX RED BLEND"</f>
        <v>BORDEAUX RED BLEND</v>
      </c>
      <c r="J9" s="13" t="s">
        <v>100</v>
      </c>
      <c r="K9" s="13" t="str">
        <f>VLOOKUP(B9,Sheet1!$A:$D,2,FALSE)</f>
        <v>No</v>
      </c>
      <c r="L9" s="13" t="str">
        <f>VLOOKUP(B9,Sheet1!$A:$D,3,FALSE)</f>
        <v>No</v>
      </c>
      <c r="M9" s="13" t="str">
        <f>VLOOKUP(B9,Sheet1!$A:$D,4,FALSE)</f>
        <v>No</v>
      </c>
      <c r="N9" s="9">
        <v>14</v>
      </c>
      <c r="O9" s="13" t="str">
        <f t="shared" si="0"/>
        <v>UPC</v>
      </c>
      <c r="P9" s="13" t="str">
        <f t="shared" si="1"/>
        <v/>
      </c>
      <c r="Q9" s="36" t="str">
        <f>"872438210050"</f>
        <v>872438210050</v>
      </c>
      <c r="R9" s="36"/>
      <c r="S9" s="22">
        <v>3</v>
      </c>
      <c r="T9" s="22">
        <v>11.8</v>
      </c>
      <c r="U9" s="22">
        <v>3</v>
      </c>
      <c r="V9" s="22">
        <v>12</v>
      </c>
      <c r="W9" s="22">
        <v>9.5</v>
      </c>
      <c r="X9" s="22">
        <v>12.5</v>
      </c>
      <c r="Y9" s="13">
        <v>42</v>
      </c>
      <c r="Z9" s="22">
        <f t="shared" si="2"/>
        <v>0.82465277777777779</v>
      </c>
      <c r="AA9" s="13">
        <v>7</v>
      </c>
      <c r="AB9" s="13">
        <v>7</v>
      </c>
      <c r="AC9" s="13">
        <v>49</v>
      </c>
      <c r="AD9" s="13">
        <f t="shared" si="3"/>
        <v>87.5</v>
      </c>
      <c r="AE9" s="13">
        <f t="shared" si="4"/>
        <v>2058</v>
      </c>
      <c r="AG9" s="28" t="str">
        <f>"12x750ml W"</f>
        <v>12x750ml W</v>
      </c>
    </row>
    <row r="10" spans="1:33" x14ac:dyDescent="0.25">
      <c r="A10" s="10" t="e">
        <f>IF(#REF!=0,"Hide","Show")</f>
        <v>#REF!</v>
      </c>
      <c r="B10" s="32" t="str">
        <f>"Milhade"</f>
        <v>Milhade</v>
      </c>
      <c r="C10" s="33" t="str">
        <f>"Ch. Recougne Rouge"</f>
        <v>Ch. Recougne Rouge</v>
      </c>
      <c r="D10" s="34">
        <v>24</v>
      </c>
      <c r="E10" s="34">
        <v>375</v>
      </c>
      <c r="F10" s="34" t="str">
        <f>"2016"</f>
        <v>2016</v>
      </c>
      <c r="G10" s="34" t="str">
        <f>"Red"</f>
        <v>Red</v>
      </c>
      <c r="H10" s="35" t="str">
        <f>"BORDEAUX SUPERIEUR"</f>
        <v>BORDEAUX SUPERIEUR</v>
      </c>
      <c r="I10" s="35" t="str">
        <f>"BORDEAUX RED BLEND"</f>
        <v>BORDEAUX RED BLEND</v>
      </c>
      <c r="J10" s="13" t="s">
        <v>100</v>
      </c>
      <c r="K10" s="13" t="str">
        <f>VLOOKUP(B10,Sheet1!$A:$D,2,FALSE)</f>
        <v>No</v>
      </c>
      <c r="L10" s="13" t="str">
        <f>VLOOKUP(B10,Sheet1!$A:$D,3,FALSE)</f>
        <v>No</v>
      </c>
      <c r="M10" s="13" t="str">
        <f>VLOOKUP(B10,Sheet1!$A:$D,4,FALSE)</f>
        <v>No</v>
      </c>
      <c r="N10" s="9">
        <v>14.5</v>
      </c>
      <c r="O10" s="13" t="str">
        <f t="shared" si="0"/>
        <v>UPC</v>
      </c>
      <c r="P10" s="13" t="str">
        <f t="shared" si="1"/>
        <v/>
      </c>
      <c r="Q10" s="36" t="str">
        <f>"872438211095"</f>
        <v>872438211095</v>
      </c>
      <c r="R10" s="36"/>
      <c r="S10" s="22">
        <v>0</v>
      </c>
      <c r="T10" s="22">
        <v>0</v>
      </c>
      <c r="U10" s="22">
        <v>1.5833299999999999</v>
      </c>
      <c r="V10" s="22">
        <v>0</v>
      </c>
      <c r="W10" s="22">
        <v>0</v>
      </c>
      <c r="X10" s="22">
        <v>0</v>
      </c>
      <c r="Y10" s="13">
        <v>38</v>
      </c>
      <c r="Z10" s="22" t="str">
        <f t="shared" si="2"/>
        <v/>
      </c>
      <c r="AA10" s="13">
        <v>14</v>
      </c>
      <c r="AB10" s="13">
        <v>4</v>
      </c>
      <c r="AC10" s="13">
        <v>56</v>
      </c>
      <c r="AD10" s="13">
        <f t="shared" si="3"/>
        <v>0</v>
      </c>
      <c r="AE10" s="13">
        <f t="shared" si="4"/>
        <v>2128</v>
      </c>
      <c r="AG10" s="28" t="str">
        <f>"24x375ml C"</f>
        <v>24x375ml C</v>
      </c>
    </row>
    <row r="11" spans="1:33" x14ac:dyDescent="0.25">
      <c r="A11" s="10" t="e">
        <f>IF(#REF!=0,"Hide","Show")</f>
        <v>#REF!</v>
      </c>
      <c r="B11" s="32" t="str">
        <f>"Milhade"</f>
        <v>Milhade</v>
      </c>
      <c r="C11" s="33" t="str">
        <f>"Ch. Recougne Rouge"</f>
        <v>Ch. Recougne Rouge</v>
      </c>
      <c r="D11" s="34">
        <v>12</v>
      </c>
      <c r="E11" s="34">
        <v>750</v>
      </c>
      <c r="F11" s="34" t="str">
        <f>"2016"</f>
        <v>2016</v>
      </c>
      <c r="G11" s="34" t="str">
        <f>"Red"</f>
        <v>Red</v>
      </c>
      <c r="H11" s="35" t="str">
        <f>"BORDEAUX SUPERIEUR"</f>
        <v>BORDEAUX SUPERIEUR</v>
      </c>
      <c r="I11" s="35" t="str">
        <f>"BORDEAUX RED BLEND"</f>
        <v>BORDEAUX RED BLEND</v>
      </c>
      <c r="J11" s="13" t="s">
        <v>100</v>
      </c>
      <c r="K11" s="13" t="str">
        <f>VLOOKUP(B11,Sheet1!$A:$D,2,FALSE)</f>
        <v>No</v>
      </c>
      <c r="L11" s="13" t="str">
        <f>VLOOKUP(B11,Sheet1!$A:$D,3,FALSE)</f>
        <v>No</v>
      </c>
      <c r="M11" s="13" t="str">
        <f>VLOOKUP(B11,Sheet1!$A:$D,4,FALSE)</f>
        <v>No</v>
      </c>
      <c r="N11" s="9">
        <v>14.5</v>
      </c>
      <c r="O11" s="13" t="str">
        <f t="shared" si="0"/>
        <v>UPC</v>
      </c>
      <c r="P11" s="13" t="str">
        <f t="shared" si="1"/>
        <v/>
      </c>
      <c r="Q11" s="36" t="str">
        <f>"872438210050"</f>
        <v>872438210050</v>
      </c>
      <c r="R11" s="36"/>
      <c r="S11" s="22">
        <v>3</v>
      </c>
      <c r="T11" s="22">
        <v>11.8</v>
      </c>
      <c r="U11" s="22">
        <v>3</v>
      </c>
      <c r="V11" s="22">
        <v>12</v>
      </c>
      <c r="W11" s="22">
        <v>9.5</v>
      </c>
      <c r="X11" s="22">
        <v>12.5</v>
      </c>
      <c r="Y11" s="13">
        <v>42</v>
      </c>
      <c r="Z11" s="22">
        <f t="shared" si="2"/>
        <v>0.82465277777777779</v>
      </c>
      <c r="AA11" s="13">
        <v>7</v>
      </c>
      <c r="AB11" s="13">
        <v>7</v>
      </c>
      <c r="AC11" s="13">
        <v>49</v>
      </c>
      <c r="AD11" s="13">
        <f t="shared" si="3"/>
        <v>87.5</v>
      </c>
      <c r="AE11" s="13">
        <f t="shared" si="4"/>
        <v>2058</v>
      </c>
      <c r="AG11" s="28" t="str">
        <f>"12x750ml W"</f>
        <v>12x750ml W</v>
      </c>
    </row>
    <row r="12" spans="1:33" x14ac:dyDescent="0.25">
      <c r="A12" s="10" t="e">
        <f>IF(#REF!=0,"Hide","Show")</f>
        <v>#REF!</v>
      </c>
      <c r="B12" s="32" t="s">
        <v>59</v>
      </c>
      <c r="C12" s="33" t="s">
        <v>75</v>
      </c>
      <c r="D12" s="34">
        <v>12</v>
      </c>
      <c r="E12" s="34">
        <v>750</v>
      </c>
      <c r="F12" s="34" t="s">
        <v>76</v>
      </c>
      <c r="G12" s="34" t="s">
        <v>77</v>
      </c>
      <c r="H12" s="35" t="s">
        <v>78</v>
      </c>
      <c r="I12" s="35" t="s">
        <v>79</v>
      </c>
      <c r="J12" s="13" t="s">
        <v>100</v>
      </c>
      <c r="K12" s="13" t="str">
        <f>VLOOKUP(B12,Sheet1!$A:$D,2,FALSE)</f>
        <v>No</v>
      </c>
      <c r="L12" s="13" t="str">
        <f>VLOOKUP(B12,Sheet1!$A:$D,3,FALSE)</f>
        <v>No</v>
      </c>
      <c r="M12" s="13" t="str">
        <f>VLOOKUP(B12,Sheet1!$A:$D,4,FALSE)</f>
        <v>No</v>
      </c>
      <c r="N12" s="9">
        <v>12.5</v>
      </c>
      <c r="O12" s="13" t="str">
        <f t="shared" ref="O12:O23" si="5">IF(LEN(Q12)=12,"UPC",IF(LEN(Q12)&gt;12,"EAN",""))</f>
        <v>UPC</v>
      </c>
      <c r="P12" s="13" t="str">
        <f t="shared" ref="P12:P23" si="6">IF(ISNUMBER(SEARCH("Gift",AG12)),"Gift Box","")</f>
        <v/>
      </c>
      <c r="Q12" s="36" t="s">
        <v>101</v>
      </c>
      <c r="R12" s="36" t="s">
        <v>22</v>
      </c>
      <c r="S12" s="22">
        <v>0</v>
      </c>
      <c r="T12" s="22">
        <v>0</v>
      </c>
      <c r="U12" s="22">
        <v>3</v>
      </c>
      <c r="V12" s="22">
        <v>13</v>
      </c>
      <c r="W12" s="22">
        <v>9.5</v>
      </c>
      <c r="X12" s="22">
        <v>12</v>
      </c>
      <c r="Y12" s="13">
        <v>40</v>
      </c>
      <c r="Z12" s="22">
        <f t="shared" ref="Z12:Z23" si="7">IF(V12&gt;0,(V12*W12*X12)/1728,"")</f>
        <v>0.85763888888888884</v>
      </c>
      <c r="AA12" s="13">
        <v>7</v>
      </c>
      <c r="AB12" s="13">
        <v>7</v>
      </c>
      <c r="AC12" s="13">
        <v>49</v>
      </c>
      <c r="AD12" s="13">
        <f t="shared" ref="AD12:AD23" si="8">IF(AB12&gt;0,AB12*X12,"")</f>
        <v>84</v>
      </c>
      <c r="AE12" s="13">
        <f t="shared" ref="AE12:AE23" si="9">IF(Y12&gt;0,Y12*(AA12*AB12),"")</f>
        <v>1960</v>
      </c>
      <c r="AG12" s="28" t="s">
        <v>71</v>
      </c>
    </row>
    <row r="13" spans="1:33" x14ac:dyDescent="0.25">
      <c r="A13" s="10" t="e">
        <f>IF(#REF!=0,"Hide","Show")</f>
        <v>#REF!</v>
      </c>
      <c r="B13" s="32" t="s">
        <v>59</v>
      </c>
      <c r="C13" s="33" t="s">
        <v>75</v>
      </c>
      <c r="D13" s="34">
        <v>12</v>
      </c>
      <c r="E13" s="34">
        <v>750</v>
      </c>
      <c r="F13" s="34" t="s">
        <v>80</v>
      </c>
      <c r="G13" s="34" t="s">
        <v>77</v>
      </c>
      <c r="H13" s="35" t="s">
        <v>78</v>
      </c>
      <c r="I13" s="35" t="s">
        <v>79</v>
      </c>
      <c r="J13" s="13" t="s">
        <v>100</v>
      </c>
      <c r="K13" s="13" t="str">
        <f>VLOOKUP(B13,Sheet1!$A:$D,2,FALSE)</f>
        <v>No</v>
      </c>
      <c r="L13" s="13" t="str">
        <f>VLOOKUP(B13,Sheet1!$A:$D,3,FALSE)</f>
        <v>No</v>
      </c>
      <c r="M13" s="13" t="str">
        <f>VLOOKUP(B13,Sheet1!$A:$D,4,FALSE)</f>
        <v>No</v>
      </c>
      <c r="N13" s="9">
        <v>12.5</v>
      </c>
      <c r="O13" s="13" t="str">
        <f t="shared" ref="O13" si="10">IF(LEN(Q13)=12,"UPC",IF(LEN(Q13)&gt;12,"EAN",""))</f>
        <v>UPC</v>
      </c>
      <c r="P13" s="13" t="str">
        <f t="shared" ref="P13" si="11">IF(ISNUMBER(SEARCH("Gift",AG13)),"Gift Box","")</f>
        <v/>
      </c>
      <c r="Q13" s="36" t="s">
        <v>101</v>
      </c>
      <c r="R13" s="36" t="s">
        <v>22</v>
      </c>
      <c r="S13" s="22">
        <v>2.98</v>
      </c>
      <c r="T13" s="22">
        <v>11.8</v>
      </c>
      <c r="U13" s="22">
        <v>3</v>
      </c>
      <c r="V13" s="22">
        <v>13</v>
      </c>
      <c r="W13" s="22">
        <v>9.5</v>
      </c>
      <c r="X13" s="22">
        <v>12</v>
      </c>
      <c r="Y13" s="13">
        <v>36</v>
      </c>
      <c r="Z13" s="22">
        <f t="shared" ref="Z13" si="12">IF(V13&gt;0,(V13*W13*X13)/1728,"")</f>
        <v>0.85763888888888884</v>
      </c>
      <c r="AA13" s="13">
        <v>7</v>
      </c>
      <c r="AB13" s="13">
        <v>7</v>
      </c>
      <c r="AC13" s="13">
        <v>49</v>
      </c>
      <c r="AD13" s="13">
        <f t="shared" ref="AD13" si="13">IF(AB13&gt;0,AB13*X13,"")</f>
        <v>84</v>
      </c>
      <c r="AE13" s="13">
        <f t="shared" ref="AE13" si="14">IF(Y13&gt;0,Y13*(AA13*AB13),"")</f>
        <v>1764</v>
      </c>
      <c r="AG13" s="28" t="s">
        <v>72</v>
      </c>
    </row>
    <row r="14" spans="1:33" x14ac:dyDescent="0.25">
      <c r="A14" s="10" t="e">
        <f>IF(#REF!=0,"Hide","Show")</f>
        <v>#REF!</v>
      </c>
      <c r="B14" s="32" t="s">
        <v>59</v>
      </c>
      <c r="C14" s="33" t="s">
        <v>81</v>
      </c>
      <c r="D14" s="34">
        <v>24</v>
      </c>
      <c r="E14" s="34">
        <v>375</v>
      </c>
      <c r="F14" s="34" t="s">
        <v>82</v>
      </c>
      <c r="G14" s="34" t="s">
        <v>83</v>
      </c>
      <c r="H14" s="35" t="s">
        <v>84</v>
      </c>
      <c r="I14" s="35" t="s">
        <v>85</v>
      </c>
      <c r="J14" s="13" t="s">
        <v>100</v>
      </c>
      <c r="K14" s="13" t="str">
        <f>VLOOKUP(B14,Sheet1!$A:$D,2,FALSE)</f>
        <v>No</v>
      </c>
      <c r="L14" s="13" t="str">
        <f>VLOOKUP(B14,Sheet1!$A:$D,3,FALSE)</f>
        <v>No</v>
      </c>
      <c r="M14" s="13" t="str">
        <f>VLOOKUP(B14,Sheet1!$A:$D,4,FALSE)</f>
        <v>No</v>
      </c>
      <c r="N14" s="9">
        <v>14</v>
      </c>
      <c r="O14" s="13" t="str">
        <f t="shared" si="5"/>
        <v>UPC</v>
      </c>
      <c r="P14" s="13" t="str">
        <f t="shared" si="6"/>
        <v/>
      </c>
      <c r="Q14" s="36" t="s">
        <v>102</v>
      </c>
      <c r="R14" s="36" t="s">
        <v>22</v>
      </c>
      <c r="S14" s="22">
        <v>0</v>
      </c>
      <c r="T14" s="22">
        <v>0</v>
      </c>
      <c r="U14" s="22">
        <v>1.58</v>
      </c>
      <c r="V14" s="22">
        <v>12</v>
      </c>
      <c r="W14" s="22">
        <v>9.5</v>
      </c>
      <c r="X14" s="22">
        <v>12.5</v>
      </c>
      <c r="Y14" s="13">
        <v>38</v>
      </c>
      <c r="Z14" s="22">
        <f t="shared" si="7"/>
        <v>0.82465277777777779</v>
      </c>
      <c r="AA14" s="13">
        <v>14</v>
      </c>
      <c r="AB14" s="13">
        <v>4</v>
      </c>
      <c r="AC14" s="13">
        <v>56</v>
      </c>
      <c r="AD14" s="13">
        <f t="shared" si="8"/>
        <v>50</v>
      </c>
      <c r="AE14" s="13">
        <f t="shared" si="9"/>
        <v>2128</v>
      </c>
      <c r="AG14" s="28" t="s">
        <v>73</v>
      </c>
    </row>
    <row r="15" spans="1:33" x14ac:dyDescent="0.25">
      <c r="A15" s="10" t="e">
        <f>IF(#REF!=0,"Hide","Show")</f>
        <v>#REF!</v>
      </c>
      <c r="B15" s="32" t="s">
        <v>59</v>
      </c>
      <c r="C15" s="33" t="s">
        <v>81</v>
      </c>
      <c r="D15" s="34">
        <v>12</v>
      </c>
      <c r="E15" s="34">
        <v>750</v>
      </c>
      <c r="F15" s="34" t="s">
        <v>82</v>
      </c>
      <c r="G15" s="34" t="s">
        <v>83</v>
      </c>
      <c r="H15" s="35" t="s">
        <v>84</v>
      </c>
      <c r="I15" s="35" t="s">
        <v>85</v>
      </c>
      <c r="J15" s="13" t="s">
        <v>100</v>
      </c>
      <c r="K15" s="13" t="str">
        <f>VLOOKUP(B15,Sheet1!$A:$D,2,FALSE)</f>
        <v>No</v>
      </c>
      <c r="L15" s="13" t="str">
        <f>VLOOKUP(B15,Sheet1!$A:$D,3,FALSE)</f>
        <v>No</v>
      </c>
      <c r="M15" s="13" t="str">
        <f>VLOOKUP(B15,Sheet1!$A:$D,4,FALSE)</f>
        <v>No</v>
      </c>
      <c r="N15" s="9">
        <v>14</v>
      </c>
      <c r="O15" s="13" t="str">
        <f t="shared" ref="O15" si="15">IF(LEN(Q15)=12,"UPC",IF(LEN(Q15)&gt;12,"EAN",""))</f>
        <v>UPC</v>
      </c>
      <c r="P15" s="13" t="str">
        <f t="shared" ref="P15" si="16">IF(ISNUMBER(SEARCH("Gift",AG15)),"Gift Box","")</f>
        <v/>
      </c>
      <c r="Q15" s="36" t="s">
        <v>103</v>
      </c>
      <c r="R15" s="36" t="s">
        <v>22</v>
      </c>
      <c r="S15" s="22">
        <v>2.7</v>
      </c>
      <c r="T15" s="22">
        <v>11.4</v>
      </c>
      <c r="U15" s="22">
        <v>3.1666700000000003</v>
      </c>
      <c r="V15" s="22">
        <v>12</v>
      </c>
      <c r="W15" s="22">
        <v>9.5</v>
      </c>
      <c r="X15" s="22">
        <v>12.5</v>
      </c>
      <c r="Y15" s="13">
        <v>38</v>
      </c>
      <c r="Z15" s="22">
        <f t="shared" ref="Z15" si="17">IF(V15&gt;0,(V15*W15*X15)/1728,"")</f>
        <v>0.82465277777777779</v>
      </c>
      <c r="AA15" s="13">
        <v>14</v>
      </c>
      <c r="AB15" s="13">
        <v>4</v>
      </c>
      <c r="AC15" s="13">
        <v>56</v>
      </c>
      <c r="AD15" s="13">
        <f t="shared" ref="AD15" si="18">IF(AB15&gt;0,AB15*X15,"")</f>
        <v>50</v>
      </c>
      <c r="AE15" s="13">
        <f t="shared" ref="AE15" si="19">IF(Y15&gt;0,Y15*(AA15*AB15),"")</f>
        <v>2128</v>
      </c>
      <c r="AG15" s="28" t="s">
        <v>72</v>
      </c>
    </row>
    <row r="16" spans="1:33" x14ac:dyDescent="0.25">
      <c r="A16" s="10" t="e">
        <f>IF(#REF!=0,"Hide","Show")</f>
        <v>#REF!</v>
      </c>
      <c r="B16" s="32" t="s">
        <v>59</v>
      </c>
      <c r="C16" s="33" t="s">
        <v>86</v>
      </c>
      <c r="D16" s="34">
        <v>6</v>
      </c>
      <c r="E16" s="34">
        <v>1500</v>
      </c>
      <c r="F16" s="34" t="s">
        <v>87</v>
      </c>
      <c r="G16" s="34" t="s">
        <v>83</v>
      </c>
      <c r="H16" s="35" t="s">
        <v>88</v>
      </c>
      <c r="I16" s="35" t="s">
        <v>85</v>
      </c>
      <c r="J16" s="13" t="s">
        <v>100</v>
      </c>
      <c r="K16" s="13" t="str">
        <f>VLOOKUP(B16,Sheet1!$A:$D,2,FALSE)</f>
        <v>No</v>
      </c>
      <c r="L16" s="13" t="str">
        <f>VLOOKUP(B16,Sheet1!$A:$D,3,FALSE)</f>
        <v>No</v>
      </c>
      <c r="M16" s="13" t="str">
        <f>VLOOKUP(B16,Sheet1!$A:$D,4,FALSE)</f>
        <v>No</v>
      </c>
      <c r="N16" s="9">
        <v>14.5</v>
      </c>
      <c r="O16" s="13" t="str">
        <f t="shared" si="5"/>
        <v>UPC</v>
      </c>
      <c r="P16" s="13" t="str">
        <f t="shared" si="6"/>
        <v/>
      </c>
      <c r="Q16" s="36" t="s">
        <v>104</v>
      </c>
      <c r="R16" s="36" t="s">
        <v>22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13">
        <v>0</v>
      </c>
      <c r="Z16" s="22" t="str">
        <f t="shared" si="7"/>
        <v/>
      </c>
      <c r="AA16" s="13">
        <v>14</v>
      </c>
      <c r="AB16" s="13">
        <v>4</v>
      </c>
      <c r="AC16" s="13">
        <v>56</v>
      </c>
      <c r="AD16" s="13">
        <f t="shared" si="8"/>
        <v>0</v>
      </c>
      <c r="AE16" s="13" t="str">
        <f t="shared" si="9"/>
        <v/>
      </c>
      <c r="AG16" s="28" t="s">
        <v>74</v>
      </c>
    </row>
    <row r="17" spans="1:33" x14ac:dyDescent="0.25">
      <c r="A17" s="10" t="e">
        <f>IF(#REF!=0,"Hide","Show")</f>
        <v>#REF!</v>
      </c>
      <c r="B17" s="32" t="s">
        <v>59</v>
      </c>
      <c r="C17" s="33" t="s">
        <v>86</v>
      </c>
      <c r="D17" s="34">
        <v>12</v>
      </c>
      <c r="E17" s="34">
        <v>750</v>
      </c>
      <c r="F17" s="34" t="s">
        <v>82</v>
      </c>
      <c r="G17" s="34" t="s">
        <v>83</v>
      </c>
      <c r="H17" s="35" t="s">
        <v>88</v>
      </c>
      <c r="I17" s="35" t="s">
        <v>85</v>
      </c>
      <c r="J17" s="13" t="s">
        <v>100</v>
      </c>
      <c r="K17" s="13" t="str">
        <f>VLOOKUP(B17,Sheet1!$A:$D,2,FALSE)</f>
        <v>No</v>
      </c>
      <c r="L17" s="13" t="str">
        <f>VLOOKUP(B17,Sheet1!$A:$D,3,FALSE)</f>
        <v>No</v>
      </c>
      <c r="M17" s="13" t="str">
        <f>VLOOKUP(B17,Sheet1!$A:$D,4,FALSE)</f>
        <v>No</v>
      </c>
      <c r="N17" s="9">
        <v>14.5</v>
      </c>
      <c r="O17" s="13" t="str">
        <f t="shared" ref="O17" si="20">IF(LEN(Q17)=12,"UPC",IF(LEN(Q17)&gt;12,"EAN",""))</f>
        <v>UPC</v>
      </c>
      <c r="P17" s="13" t="str">
        <f t="shared" ref="P17" si="21">IF(ISNUMBER(SEARCH("Gift",AG17)),"Gift Box","")</f>
        <v/>
      </c>
      <c r="Q17" s="36" t="s">
        <v>105</v>
      </c>
      <c r="R17" s="36" t="s">
        <v>22</v>
      </c>
      <c r="S17" s="22">
        <v>3</v>
      </c>
      <c r="T17" s="22">
        <v>11.8</v>
      </c>
      <c r="U17" s="22">
        <v>3.1666700000000003</v>
      </c>
      <c r="V17" s="22">
        <v>12</v>
      </c>
      <c r="W17" s="22">
        <v>9.5</v>
      </c>
      <c r="X17" s="22">
        <v>12.5</v>
      </c>
      <c r="Y17" s="13">
        <v>38</v>
      </c>
      <c r="Z17" s="22">
        <f t="shared" ref="Z17" si="22">IF(V17&gt;0,(V17*W17*X17)/1728,"")</f>
        <v>0.82465277777777779</v>
      </c>
      <c r="AA17" s="13">
        <v>14</v>
      </c>
      <c r="AB17" s="13">
        <v>4</v>
      </c>
      <c r="AC17" s="13">
        <v>56</v>
      </c>
      <c r="AD17" s="13">
        <f t="shared" ref="AD17" si="23">IF(AB17&gt;0,AB17*X17,"")</f>
        <v>50</v>
      </c>
      <c r="AE17" s="13">
        <f t="shared" ref="AE17" si="24">IF(Y17&gt;0,Y17*(AA17*AB17),"")</f>
        <v>2128</v>
      </c>
      <c r="AG17" s="28" t="s">
        <v>72</v>
      </c>
    </row>
    <row r="18" spans="1:33" x14ac:dyDescent="0.25">
      <c r="A18" s="10" t="e">
        <f>IF(#REF!=0,"Hide","Show")</f>
        <v>#REF!</v>
      </c>
      <c r="B18" s="32" t="s">
        <v>59</v>
      </c>
      <c r="C18" s="33" t="s">
        <v>89</v>
      </c>
      <c r="D18" s="34">
        <v>12</v>
      </c>
      <c r="E18" s="34">
        <v>750</v>
      </c>
      <c r="F18" s="34" t="s">
        <v>82</v>
      </c>
      <c r="G18" s="34" t="s">
        <v>83</v>
      </c>
      <c r="H18" s="35" t="s">
        <v>90</v>
      </c>
      <c r="I18" s="35" t="s">
        <v>85</v>
      </c>
      <c r="J18" s="13" t="s">
        <v>100</v>
      </c>
      <c r="K18" s="13" t="str">
        <f>VLOOKUP(B18,Sheet1!$A:$D,2,FALSE)</f>
        <v>No</v>
      </c>
      <c r="L18" s="13" t="str">
        <f>VLOOKUP(B18,Sheet1!$A:$D,3,FALSE)</f>
        <v>No</v>
      </c>
      <c r="M18" s="13" t="str">
        <f>VLOOKUP(B18,Sheet1!$A:$D,4,FALSE)</f>
        <v>No</v>
      </c>
      <c r="N18" s="9">
        <v>13.5</v>
      </c>
      <c r="O18" s="13" t="str">
        <f t="shared" si="5"/>
        <v>UPC</v>
      </c>
      <c r="P18" s="13" t="str">
        <f t="shared" si="6"/>
        <v/>
      </c>
      <c r="Q18" s="36" t="s">
        <v>106</v>
      </c>
      <c r="R18" s="36" t="s">
        <v>22</v>
      </c>
      <c r="S18" s="22">
        <v>2.7</v>
      </c>
      <c r="T18" s="22">
        <v>11.4</v>
      </c>
      <c r="U18" s="22">
        <v>3.0833299999999997</v>
      </c>
      <c r="V18" s="22">
        <v>12</v>
      </c>
      <c r="W18" s="22">
        <v>9.5</v>
      </c>
      <c r="X18" s="22">
        <v>12.5</v>
      </c>
      <c r="Y18" s="13">
        <v>37</v>
      </c>
      <c r="Z18" s="22">
        <f t="shared" si="7"/>
        <v>0.82465277777777779</v>
      </c>
      <c r="AA18" s="13">
        <v>14</v>
      </c>
      <c r="AB18" s="13">
        <v>4</v>
      </c>
      <c r="AC18" s="13">
        <v>56</v>
      </c>
      <c r="AD18" s="13">
        <f t="shared" si="8"/>
        <v>50</v>
      </c>
      <c r="AE18" s="13">
        <f t="shared" si="9"/>
        <v>2072</v>
      </c>
      <c r="AG18" s="28" t="s">
        <v>72</v>
      </c>
    </row>
    <row r="19" spans="1:33" x14ac:dyDescent="0.25">
      <c r="A19" s="10" t="e">
        <f>IF(#REF!=0,"Hide","Show")</f>
        <v>#REF!</v>
      </c>
      <c r="B19" s="32" t="s">
        <v>59</v>
      </c>
      <c r="C19" s="33" t="s">
        <v>91</v>
      </c>
      <c r="D19" s="34">
        <v>12</v>
      </c>
      <c r="E19" s="34">
        <v>750</v>
      </c>
      <c r="F19" s="34" t="s">
        <v>82</v>
      </c>
      <c r="G19" s="34" t="s">
        <v>83</v>
      </c>
      <c r="H19" s="35" t="s">
        <v>90</v>
      </c>
      <c r="I19" s="35" t="s">
        <v>92</v>
      </c>
      <c r="J19" s="13" t="s">
        <v>100</v>
      </c>
      <c r="K19" s="13" t="str">
        <f>VLOOKUP(B19,Sheet1!$A:$D,2,FALSE)</f>
        <v>No</v>
      </c>
      <c r="L19" s="13" t="str">
        <f>VLOOKUP(B19,Sheet1!$A:$D,3,FALSE)</f>
        <v>No</v>
      </c>
      <c r="M19" s="13" t="str">
        <f>VLOOKUP(B19,Sheet1!$A:$D,4,FALSE)</f>
        <v>No</v>
      </c>
      <c r="N19" s="9">
        <v>13.5</v>
      </c>
      <c r="O19" s="13" t="str">
        <f t="shared" si="5"/>
        <v>UPC</v>
      </c>
      <c r="P19" s="13" t="str">
        <f t="shared" si="6"/>
        <v/>
      </c>
      <c r="Q19" s="36" t="s">
        <v>107</v>
      </c>
      <c r="R19" s="36" t="s">
        <v>22</v>
      </c>
      <c r="S19" s="22">
        <v>2.7</v>
      </c>
      <c r="T19" s="22">
        <v>11.4</v>
      </c>
      <c r="U19" s="22">
        <v>3.0833299999999997</v>
      </c>
      <c r="V19" s="22">
        <v>13</v>
      </c>
      <c r="W19" s="22">
        <v>9.5</v>
      </c>
      <c r="X19" s="22">
        <v>12</v>
      </c>
      <c r="Y19" s="13">
        <v>37</v>
      </c>
      <c r="Z19" s="22">
        <f t="shared" si="7"/>
        <v>0.85763888888888884</v>
      </c>
      <c r="AA19" s="13">
        <v>14</v>
      </c>
      <c r="AB19" s="13">
        <v>4</v>
      </c>
      <c r="AC19" s="13">
        <v>56</v>
      </c>
      <c r="AD19" s="13">
        <f t="shared" si="8"/>
        <v>48</v>
      </c>
      <c r="AE19" s="13">
        <f t="shared" si="9"/>
        <v>2072</v>
      </c>
      <c r="AG19" s="28" t="s">
        <v>72</v>
      </c>
    </row>
    <row r="20" spans="1:33" x14ac:dyDescent="0.25">
      <c r="A20" s="10" t="e">
        <f>IF(#REF!=0,"Hide","Show")</f>
        <v>#REF!</v>
      </c>
      <c r="B20" s="32" t="s">
        <v>59</v>
      </c>
      <c r="C20" s="33" t="s">
        <v>93</v>
      </c>
      <c r="D20" s="34">
        <v>12</v>
      </c>
      <c r="E20" s="34">
        <v>750</v>
      </c>
      <c r="F20" s="34" t="s">
        <v>82</v>
      </c>
      <c r="G20" s="34" t="s">
        <v>83</v>
      </c>
      <c r="H20" s="35" t="s">
        <v>84</v>
      </c>
      <c r="I20" s="35" t="s">
        <v>85</v>
      </c>
      <c r="J20" s="13" t="s">
        <v>100</v>
      </c>
      <c r="K20" s="13" t="str">
        <f>VLOOKUP(B20,Sheet1!$A:$D,2,FALSE)</f>
        <v>No</v>
      </c>
      <c r="L20" s="13" t="str">
        <f>VLOOKUP(B20,Sheet1!$A:$D,3,FALSE)</f>
        <v>No</v>
      </c>
      <c r="M20" s="13" t="str">
        <f>VLOOKUP(B20,Sheet1!$A:$D,4,FALSE)</f>
        <v>No</v>
      </c>
      <c r="N20" s="9">
        <v>14.5</v>
      </c>
      <c r="O20" s="13" t="str">
        <f t="shared" si="5"/>
        <v>UPC</v>
      </c>
      <c r="P20" s="13" t="str">
        <f t="shared" si="6"/>
        <v/>
      </c>
      <c r="Q20" s="36" t="s">
        <v>108</v>
      </c>
      <c r="R20" s="36" t="s">
        <v>22</v>
      </c>
      <c r="S20" s="22">
        <v>0</v>
      </c>
      <c r="T20" s="22">
        <v>0</v>
      </c>
      <c r="U20" s="22">
        <v>3.1666700000000003</v>
      </c>
      <c r="V20" s="22">
        <v>12</v>
      </c>
      <c r="W20" s="22">
        <v>9.5</v>
      </c>
      <c r="X20" s="22">
        <v>12.5</v>
      </c>
      <c r="Y20" s="13">
        <v>38</v>
      </c>
      <c r="Z20" s="22">
        <f t="shared" si="7"/>
        <v>0.82465277777777779</v>
      </c>
      <c r="AA20" s="13">
        <v>14</v>
      </c>
      <c r="AB20" s="13">
        <v>4</v>
      </c>
      <c r="AC20" s="13">
        <v>56</v>
      </c>
      <c r="AD20" s="13">
        <f t="shared" si="8"/>
        <v>50</v>
      </c>
      <c r="AE20" s="13">
        <f t="shared" si="9"/>
        <v>2128</v>
      </c>
      <c r="AG20" s="28" t="s">
        <v>71</v>
      </c>
    </row>
    <row r="21" spans="1:33" x14ac:dyDescent="0.25">
      <c r="A21" s="10" t="e">
        <f>IF(#REF!=0,"Hide","Show")</f>
        <v>#REF!</v>
      </c>
      <c r="B21" s="32" t="s">
        <v>59</v>
      </c>
      <c r="C21" s="33" t="s">
        <v>94</v>
      </c>
      <c r="D21" s="34">
        <v>12</v>
      </c>
      <c r="E21" s="34">
        <v>750</v>
      </c>
      <c r="F21" s="34" t="s">
        <v>76</v>
      </c>
      <c r="G21" s="34" t="s">
        <v>83</v>
      </c>
      <c r="H21" s="35" t="s">
        <v>95</v>
      </c>
      <c r="I21" s="35" t="s">
        <v>85</v>
      </c>
      <c r="J21" s="13" t="s">
        <v>100</v>
      </c>
      <c r="K21" s="13" t="str">
        <f>VLOOKUP(B21,Sheet1!$A:$D,2,FALSE)</f>
        <v>No</v>
      </c>
      <c r="L21" s="13" t="str">
        <f>VLOOKUP(B21,Sheet1!$A:$D,3,FALSE)</f>
        <v>No</v>
      </c>
      <c r="M21" s="13" t="str">
        <f>VLOOKUP(B21,Sheet1!$A:$D,4,FALSE)</f>
        <v>No</v>
      </c>
      <c r="N21" s="9">
        <v>13</v>
      </c>
      <c r="O21" s="13" t="str">
        <f t="shared" si="5"/>
        <v>UPC</v>
      </c>
      <c r="P21" s="13" t="str">
        <f t="shared" si="6"/>
        <v/>
      </c>
      <c r="Q21" s="36" t="s">
        <v>109</v>
      </c>
      <c r="R21" s="36" t="s">
        <v>22</v>
      </c>
      <c r="S21" s="22">
        <v>0</v>
      </c>
      <c r="T21" s="22">
        <v>0</v>
      </c>
      <c r="U21" s="22">
        <v>0</v>
      </c>
      <c r="V21" s="22">
        <v>12</v>
      </c>
      <c r="W21" s="22">
        <v>9.5</v>
      </c>
      <c r="X21" s="22">
        <v>12.5</v>
      </c>
      <c r="Y21" s="13">
        <v>37</v>
      </c>
      <c r="Z21" s="22">
        <f t="shared" si="7"/>
        <v>0.82465277777777779</v>
      </c>
      <c r="AA21" s="13">
        <v>14</v>
      </c>
      <c r="AB21" s="13">
        <v>4</v>
      </c>
      <c r="AC21" s="13">
        <v>56</v>
      </c>
      <c r="AD21" s="13">
        <f t="shared" si="8"/>
        <v>50</v>
      </c>
      <c r="AE21" s="13">
        <f t="shared" si="9"/>
        <v>2072</v>
      </c>
      <c r="AG21" s="28" t="s">
        <v>71</v>
      </c>
    </row>
    <row r="22" spans="1:33" x14ac:dyDescent="0.25">
      <c r="A22" s="10" t="e">
        <f>IF(#REF!=0,"Hide","Show")</f>
        <v>#REF!</v>
      </c>
      <c r="B22" s="32" t="s">
        <v>59</v>
      </c>
      <c r="C22" s="33" t="s">
        <v>96</v>
      </c>
      <c r="D22" s="34">
        <v>12</v>
      </c>
      <c r="E22" s="34">
        <v>750</v>
      </c>
      <c r="F22" s="34" t="s">
        <v>82</v>
      </c>
      <c r="G22" s="34" t="s">
        <v>83</v>
      </c>
      <c r="H22" s="35" t="s">
        <v>97</v>
      </c>
      <c r="I22" s="35" t="s">
        <v>85</v>
      </c>
      <c r="J22" s="13" t="s">
        <v>100</v>
      </c>
      <c r="K22" s="13" t="str">
        <f>VLOOKUP(B22,Sheet1!$A:$D,2,FALSE)</f>
        <v>No</v>
      </c>
      <c r="L22" s="13" t="str">
        <f>VLOOKUP(B22,Sheet1!$A:$D,3,FALSE)</f>
        <v>No</v>
      </c>
      <c r="M22" s="13" t="str">
        <f>VLOOKUP(B22,Sheet1!$A:$D,4,FALSE)</f>
        <v>No</v>
      </c>
      <c r="N22" s="9">
        <v>13</v>
      </c>
      <c r="O22" s="13" t="str">
        <f t="shared" si="5"/>
        <v>UPC</v>
      </c>
      <c r="P22" s="13" t="str">
        <f t="shared" si="6"/>
        <v/>
      </c>
      <c r="Q22" s="36" t="s">
        <v>110</v>
      </c>
      <c r="R22" s="36" t="s">
        <v>22</v>
      </c>
      <c r="S22" s="22">
        <v>2.7</v>
      </c>
      <c r="T22" s="22">
        <v>11.4</v>
      </c>
      <c r="U22" s="22">
        <v>0</v>
      </c>
      <c r="V22" s="22">
        <v>12</v>
      </c>
      <c r="W22" s="22">
        <v>9.5</v>
      </c>
      <c r="X22" s="22">
        <v>12.5</v>
      </c>
      <c r="Y22" s="13">
        <v>37</v>
      </c>
      <c r="Z22" s="22">
        <f t="shared" si="7"/>
        <v>0.82465277777777779</v>
      </c>
      <c r="AA22" s="13">
        <v>14</v>
      </c>
      <c r="AB22" s="13">
        <v>4</v>
      </c>
      <c r="AC22" s="13">
        <v>56</v>
      </c>
      <c r="AD22" s="13">
        <f t="shared" si="8"/>
        <v>50</v>
      </c>
      <c r="AE22" s="13">
        <f t="shared" si="9"/>
        <v>2072</v>
      </c>
      <c r="AG22" s="28" t="s">
        <v>72</v>
      </c>
    </row>
    <row r="23" spans="1:33" x14ac:dyDescent="0.25">
      <c r="A23" s="10" t="e">
        <f>IF(#REF!=0,"Hide","Show")</f>
        <v>#REF!</v>
      </c>
      <c r="B23" s="32" t="s">
        <v>59</v>
      </c>
      <c r="C23" s="33" t="s">
        <v>98</v>
      </c>
      <c r="D23" s="34">
        <v>12</v>
      </c>
      <c r="E23" s="34">
        <v>750</v>
      </c>
      <c r="F23" s="34" t="s">
        <v>82</v>
      </c>
      <c r="G23" s="34" t="s">
        <v>83</v>
      </c>
      <c r="H23" s="35" t="s">
        <v>99</v>
      </c>
      <c r="I23" s="35" t="s">
        <v>85</v>
      </c>
      <c r="J23" s="13" t="s">
        <v>100</v>
      </c>
      <c r="K23" s="13" t="str">
        <f>VLOOKUP(B23,Sheet1!$A:$D,2,FALSE)</f>
        <v>No</v>
      </c>
      <c r="L23" s="13" t="str">
        <f>VLOOKUP(B23,Sheet1!$A:$D,3,FALSE)</f>
        <v>No</v>
      </c>
      <c r="M23" s="13" t="str">
        <f>VLOOKUP(B23,Sheet1!$A:$D,4,FALSE)</f>
        <v>No</v>
      </c>
      <c r="N23" s="9">
        <v>14.5</v>
      </c>
      <c r="O23" s="13" t="str">
        <f t="shared" si="5"/>
        <v>UPC</v>
      </c>
      <c r="P23" s="13" t="str">
        <f t="shared" si="6"/>
        <v/>
      </c>
      <c r="Q23" s="36" t="s">
        <v>111</v>
      </c>
      <c r="R23" s="36" t="s">
        <v>22</v>
      </c>
      <c r="S23" s="22">
        <v>0</v>
      </c>
      <c r="T23" s="22">
        <v>0</v>
      </c>
      <c r="U23" s="22">
        <v>3.0833299999999997</v>
      </c>
      <c r="V23" s="22">
        <v>12</v>
      </c>
      <c r="W23" s="22">
        <v>9.5</v>
      </c>
      <c r="X23" s="22">
        <v>12.5</v>
      </c>
      <c r="Y23" s="13">
        <v>37</v>
      </c>
      <c r="Z23" s="22">
        <f t="shared" si="7"/>
        <v>0.82465277777777779</v>
      </c>
      <c r="AA23" s="13">
        <v>14</v>
      </c>
      <c r="AB23" s="13">
        <v>4</v>
      </c>
      <c r="AC23" s="13">
        <v>56</v>
      </c>
      <c r="AD23" s="13">
        <f t="shared" si="8"/>
        <v>50</v>
      </c>
      <c r="AE23" s="13">
        <f t="shared" si="9"/>
        <v>2072</v>
      </c>
      <c r="AG23" s="28" t="s">
        <v>72</v>
      </c>
    </row>
    <row r="24" spans="1:33" ht="6" customHeight="1" x14ac:dyDescent="0.25">
      <c r="B24" s="15"/>
      <c r="C24" s="12"/>
      <c r="D24" s="12"/>
      <c r="E24" s="12"/>
      <c r="F24" s="1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4"/>
      <c r="T24" s="24"/>
      <c r="U24" s="24"/>
      <c r="V24" s="24"/>
      <c r="W24" s="24"/>
      <c r="X24" s="24"/>
      <c r="Y24" s="12"/>
      <c r="Z24" s="12"/>
      <c r="AA24" s="12"/>
      <c r="AB24" s="12"/>
      <c r="AC24" s="12"/>
      <c r="AD24" s="12"/>
      <c r="AE24" s="12"/>
      <c r="AG24" s="27"/>
    </row>
    <row r="25" spans="1:33" x14ac:dyDescent="0.25">
      <c r="B25" s="16"/>
      <c r="C25" s="20"/>
      <c r="D25" s="17"/>
      <c r="E25" s="20"/>
      <c r="F25" s="17"/>
      <c r="G25" s="17"/>
      <c r="H25" s="17"/>
      <c r="I25" s="17"/>
      <c r="J25" s="17"/>
      <c r="K25" s="17"/>
      <c r="L25" s="17"/>
      <c r="M25" s="17"/>
      <c r="N25" s="20"/>
      <c r="O25" s="20"/>
      <c r="P25" s="20"/>
      <c r="Q25" s="20"/>
      <c r="R25" s="20"/>
      <c r="S25" s="25"/>
      <c r="T25" s="25"/>
      <c r="U25" s="25"/>
      <c r="V25" s="25"/>
      <c r="W25" s="25"/>
      <c r="X25" s="25"/>
      <c r="Y25" s="20"/>
      <c r="Z25" s="20"/>
      <c r="AA25" s="20"/>
      <c r="AB25" s="20"/>
      <c r="AC25" s="20"/>
      <c r="AD25" s="20"/>
      <c r="AE25" s="20"/>
      <c r="AG25" s="27"/>
    </row>
    <row r="26" spans="1:33" ht="6" customHeight="1" x14ac:dyDescent="0.25"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3"/>
      <c r="T26" s="23"/>
      <c r="U26" s="23"/>
      <c r="V26" s="23"/>
      <c r="W26" s="23"/>
      <c r="X26" s="23"/>
      <c r="Y26" s="11"/>
      <c r="Z26" s="11"/>
      <c r="AA26" s="11"/>
      <c r="AB26" s="11"/>
      <c r="AC26" s="11"/>
      <c r="AD26" s="11"/>
      <c r="AE26" s="11"/>
      <c r="AG26" s="27"/>
    </row>
    <row r="27" spans="1:33" x14ac:dyDescent="0.25">
      <c r="B27" s="10"/>
      <c r="E27" s="10"/>
      <c r="N27" s="10"/>
      <c r="O27" s="10"/>
      <c r="P27" s="10"/>
      <c r="Q27" s="10"/>
      <c r="R27" s="10"/>
      <c r="S27" s="6"/>
      <c r="T27" s="6"/>
      <c r="U27" s="6"/>
      <c r="V27" s="6"/>
      <c r="W27" s="6"/>
      <c r="X27" s="6"/>
      <c r="Y27" s="10"/>
      <c r="Z27" s="10"/>
      <c r="AA27" s="10"/>
      <c r="AB27" s="10"/>
      <c r="AD27" s="10"/>
      <c r="AE27" s="10"/>
      <c r="AG27" s="27"/>
    </row>
    <row r="28" spans="1:33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8"/>
      <c r="T28" s="8"/>
      <c r="U28" s="8"/>
      <c r="V28" s="8"/>
      <c r="W28" s="8"/>
      <c r="X28" s="8"/>
      <c r="Y28" s="18"/>
      <c r="Z28" s="18"/>
      <c r="AA28" s="18"/>
      <c r="AB28" s="18"/>
      <c r="AC28" s="18"/>
      <c r="AD28" s="18"/>
      <c r="AE28" s="18"/>
      <c r="AG28" s="27"/>
    </row>
    <row r="29" spans="1:33" x14ac:dyDescent="0.25">
      <c r="E29" s="10"/>
      <c r="N29" s="10"/>
      <c r="O29" s="10"/>
      <c r="P29" s="10"/>
      <c r="Q29" s="10"/>
      <c r="R29" s="10"/>
      <c r="S29" s="6"/>
      <c r="T29" s="6"/>
      <c r="U29" s="6"/>
      <c r="V29" s="6"/>
      <c r="W29" s="6"/>
      <c r="X29" s="6"/>
      <c r="Y29" s="10"/>
      <c r="Z29" s="10"/>
      <c r="AA29" s="10"/>
      <c r="AB29" s="10"/>
      <c r="AD29" s="10"/>
      <c r="AE29" s="10"/>
      <c r="AG29" s="27"/>
    </row>
    <row r="30" spans="1:33" x14ac:dyDescent="0.25">
      <c r="E30" s="10"/>
      <c r="N30" s="10"/>
      <c r="O30" s="10"/>
      <c r="P30" s="10"/>
      <c r="Q30" s="10"/>
      <c r="R30" s="10"/>
      <c r="S30" s="6"/>
      <c r="T30" s="6"/>
      <c r="U30" s="6"/>
      <c r="V30" s="6"/>
      <c r="W30" s="6"/>
      <c r="X30" s="6"/>
      <c r="Y30" s="10"/>
      <c r="Z30" s="10"/>
      <c r="AA30" s="10"/>
      <c r="AB30" s="10"/>
      <c r="AD30" s="10"/>
      <c r="AE30" s="10"/>
      <c r="AG30" s="27"/>
    </row>
    <row r="31" spans="1:33" x14ac:dyDescent="0.25">
      <c r="E31" s="10"/>
      <c r="N31" s="10"/>
      <c r="O31" s="10"/>
      <c r="P31" s="10"/>
      <c r="Q31" s="10"/>
      <c r="R31" s="10"/>
      <c r="S31" s="6"/>
      <c r="T31" s="6"/>
      <c r="U31" s="6"/>
      <c r="V31" s="6"/>
      <c r="W31" s="6"/>
      <c r="X31" s="6"/>
      <c r="Y31" s="10"/>
      <c r="Z31" s="10"/>
      <c r="AA31" s="10"/>
      <c r="AB31" s="10"/>
      <c r="AD31" s="10"/>
      <c r="AE31" s="10"/>
      <c r="AG31" s="27"/>
    </row>
    <row r="32" spans="1:33" x14ac:dyDescent="0.25">
      <c r="E32" s="10"/>
      <c r="N32" s="10"/>
      <c r="O32" s="10"/>
      <c r="P32" s="10"/>
      <c r="Q32" s="10"/>
      <c r="R32" s="10"/>
      <c r="S32" s="6"/>
      <c r="T32" s="6"/>
      <c r="U32" s="6"/>
      <c r="V32" s="6"/>
      <c r="W32" s="6"/>
      <c r="X32" s="6"/>
      <c r="Y32" s="10"/>
      <c r="Z32" s="10"/>
      <c r="AA32" s="10"/>
      <c r="AB32" s="10"/>
      <c r="AD32" s="10"/>
      <c r="AE32" s="10"/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  <row r="38" spans="33:33" x14ac:dyDescent="0.25">
      <c r="AG38" s="27"/>
    </row>
    <row r="39" spans="33:33" x14ac:dyDescent="0.25">
      <c r="AG39" s="27"/>
    </row>
    <row r="40" spans="33:33" x14ac:dyDescent="0.25">
      <c r="AG40" s="27"/>
    </row>
    <row r="41" spans="33:33" x14ac:dyDescent="0.25">
      <c r="AG41" s="27"/>
    </row>
    <row r="42" spans="33:33" x14ac:dyDescent="0.25">
      <c r="AG42" s="27"/>
    </row>
    <row r="43" spans="33:33" x14ac:dyDescent="0.25">
      <c r="AG43" s="27"/>
    </row>
    <row r="44" spans="33:33" x14ac:dyDescent="0.25">
      <c r="AG44" s="27"/>
    </row>
    <row r="45" spans="33:33" x14ac:dyDescent="0.25">
      <c r="AG45" s="27"/>
    </row>
  </sheetData>
  <mergeCells count="1">
    <mergeCell ref="B1:C1"/>
  </mergeCells>
  <conditionalFormatting sqref="S5:Y5 AA5:AB5">
    <cfRule type="cellIs" dxfId="5" priority="6" operator="lessThan">
      <formula>0</formula>
    </cfRule>
  </conditionalFormatting>
  <conditionalFormatting sqref="S12:Y12 AA12:AB12 AA18:AB23 S18:Y23 AA16:AB16 S16:Y16 AA14:AB14 S14:Y14">
    <cfRule type="cellIs" dxfId="4" priority="5" operator="lessThan">
      <formula>0</formula>
    </cfRule>
  </conditionalFormatting>
  <conditionalFormatting sqref="S6:Y11 AA6:AB11">
    <cfRule type="cellIs" dxfId="3" priority="4" operator="lessThan">
      <formula>0</formula>
    </cfRule>
  </conditionalFormatting>
  <conditionalFormatting sqref="S17:Y17 AA17:AB17">
    <cfRule type="cellIs" dxfId="2" priority="3" operator="lessThan">
      <formula>0</formula>
    </cfRule>
  </conditionalFormatting>
  <conditionalFormatting sqref="S15:Y15 AA15:AB15">
    <cfRule type="cellIs" dxfId="1" priority="2" operator="lessThan">
      <formula>0</formula>
    </cfRule>
  </conditionalFormatting>
  <conditionalFormatting sqref="S13:Y13 AA13:AB13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